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ano-my.sharepoint.com/personal/trondbh_uia_no/Documents/Documents/2026/LU 2026/Prosjekt 2026/155001-100/BLU praksis/"/>
    </mc:Choice>
  </mc:AlternateContent>
  <xr:revisionPtr revIDLastSave="0" documentId="8_{0E4AED52-3F86-4A03-AF99-D05497B17806}" xr6:coauthVersionLast="47" xr6:coauthVersionMax="47" xr10:uidLastSave="{00000000-0000-0000-0000-000000000000}"/>
  <bookViews>
    <workbookView xWindow="-28920" yWindow="-120" windowWidth="29040" windowHeight="17520" xr2:uid="{24277C2B-2E15-4951-893D-E704E8F1947B}"/>
  </bookViews>
  <sheets>
    <sheet name="Skjema" sheetId="1" r:id="rId1"/>
  </sheets>
  <definedNames>
    <definedName name="_xlnm.Print_Area" localSheetId="0">Skjema!$A$1:$N$25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H50" i="1"/>
  <c r="G49" i="1"/>
  <c r="H49" i="1"/>
  <c r="G45" i="1"/>
  <c r="G46" i="1"/>
  <c r="H45" i="1"/>
  <c r="H46" i="1"/>
  <c r="H51" i="1"/>
  <c r="H37" i="1" l="1"/>
  <c r="E17" i="1" l="1"/>
  <c r="H17" i="1" s="1"/>
  <c r="I17" i="1"/>
  <c r="G47" i="1"/>
  <c r="H47" i="1"/>
  <c r="G48" i="1"/>
  <c r="H48" i="1"/>
  <c r="G44" i="1"/>
  <c r="H44" i="1"/>
  <c r="G33" i="1"/>
  <c r="H33" i="1"/>
  <c r="G34" i="1"/>
  <c r="H34" i="1"/>
  <c r="G52" i="1"/>
  <c r="H52" i="1"/>
  <c r="G32" i="1"/>
  <c r="E18" i="1"/>
  <c r="E19" i="1"/>
  <c r="E20" i="1"/>
  <c r="E21" i="1"/>
  <c r="E22" i="1"/>
  <c r="H29" i="1"/>
  <c r="H30" i="1"/>
  <c r="H31" i="1"/>
  <c r="H32" i="1"/>
  <c r="H35" i="1"/>
  <c r="H36" i="1"/>
  <c r="H39" i="1"/>
  <c r="H40" i="1"/>
  <c r="H38" i="1"/>
  <c r="H43" i="1"/>
  <c r="G29" i="1"/>
  <c r="G30" i="1"/>
  <c r="G31" i="1"/>
  <c r="G35" i="1"/>
  <c r="G36" i="1"/>
  <c r="G39" i="1"/>
  <c r="G40" i="1"/>
  <c r="G37" i="1"/>
  <c r="G38" i="1"/>
  <c r="G43" i="1"/>
  <c r="G51" i="1"/>
  <c r="I18" i="1"/>
  <c r="I19" i="1"/>
  <c r="I20" i="1"/>
  <c r="I21" i="1"/>
  <c r="I22" i="1"/>
  <c r="G23" i="1"/>
  <c r="K23" i="1" s="1"/>
  <c r="J17" i="1" l="1"/>
  <c r="G17" i="1"/>
  <c r="G21" i="1"/>
  <c r="H21" i="1"/>
  <c r="G18" i="1"/>
  <c r="H18" i="1"/>
  <c r="G19" i="1"/>
  <c r="H19" i="1"/>
  <c r="G20" i="1"/>
  <c r="H20" i="1"/>
  <c r="G22" i="1"/>
  <c r="H22" i="1"/>
  <c r="K17" i="1" l="1"/>
  <c r="J19" i="1"/>
  <c r="J20" i="1"/>
  <c r="J21" i="1"/>
  <c r="J22" i="1"/>
  <c r="K19" i="1" l="1"/>
  <c r="K20" i="1"/>
  <c r="K22" i="1"/>
  <c r="K21" i="1"/>
  <c r="J18" i="1"/>
  <c r="K18" i="1" l="1"/>
  <c r="L14" i="1" l="1"/>
  <c r="L23" i="1" l="1"/>
  <c r="L17" i="1"/>
  <c r="M17" i="1" s="1"/>
  <c r="N17" i="1" s="1"/>
  <c r="M23" i="1"/>
  <c r="L20" i="1"/>
  <c r="L22" i="1"/>
  <c r="L19" i="1"/>
  <c r="M19" i="1" s="1"/>
  <c r="N19" i="1" s="1"/>
  <c r="L21" i="1"/>
  <c r="M21" i="1" s="1"/>
  <c r="N21" i="1" s="1"/>
  <c r="L18" i="1"/>
  <c r="M18" i="1" l="1"/>
  <c r="N18" i="1" s="1"/>
  <c r="M22" i="1"/>
  <c r="N22" i="1" s="1"/>
  <c r="M20" i="1"/>
  <c r="N20" i="1" s="1"/>
  <c r="N23" i="1"/>
  <c r="N24" i="1" l="1"/>
  <c r="N3" i="1" s="1"/>
</calcChain>
</file>

<file path=xl/sharedStrings.xml><?xml version="1.0" encoding="utf-8"?>
<sst xmlns="http://schemas.openxmlformats.org/spreadsheetml/2006/main" count="79" uniqueCount="64">
  <si>
    <t>Barnehage:</t>
  </si>
  <si>
    <t>Adresse:</t>
  </si>
  <si>
    <t>Post nr. og sted:</t>
  </si>
  <si>
    <t>Navn på praksislærer:</t>
  </si>
  <si>
    <t>Antall
uker denne periode</t>
  </si>
  <si>
    <t>Lønn</t>
  </si>
  <si>
    <t>Periode</t>
  </si>
  <si>
    <t>3 uker: 1200</t>
  </si>
  <si>
    <t>Pr uke pr b.ha</t>
  </si>
  <si>
    <t>Sats 
timelønn</t>
  </si>
  <si>
    <t>Arb.g.-pensjon</t>
  </si>
  <si>
    <t>Arb.avgift</t>
  </si>
  <si>
    <t>Total</t>
  </si>
  <si>
    <t>1 BLU - vår</t>
  </si>
  <si>
    <t>2 BLU - vår</t>
  </si>
  <si>
    <t>3 BLU - vår</t>
  </si>
  <si>
    <t>Organisasjonsnummer:</t>
  </si>
  <si>
    <t>Totalsum</t>
  </si>
  <si>
    <t>Dersom barnehagen har annen prosentsats for arbeidsgivers andel av pensjon fylles den inn her</t>
  </si>
  <si>
    <t>Hvis barnehagen ikke har pensjonsordning fylles 10 % (jfr. avtalen)</t>
  </si>
  <si>
    <t>Antall 
studenter denne periode</t>
  </si>
  <si>
    <t>Arbeidsgiverandel av pensjon</t>
  </si>
  <si>
    <t>Utbetales en gang pr. studieår</t>
  </si>
  <si>
    <t>Barnehagens bankkonto:</t>
  </si>
  <si>
    <t>Feriep.</t>
  </si>
  <si>
    <t>3 BLU  Fordyp. høst</t>
  </si>
  <si>
    <t>1 uker: 400</t>
  </si>
  <si>
    <t>2 uker: 800</t>
  </si>
  <si>
    <t>REFUSJONSKRAV FOR PRAKSIS I BARNEHAGE</t>
  </si>
  <si>
    <t>- Antall uker med studenter i barnehagen denne perioden
- Dersom barnehageenheten består av flere barnehager, føres det kun opp lønn for ett styrehonorar
- Det beregnes ikke pensjon for honorar til styrer</t>
  </si>
  <si>
    <t>Antall timer:</t>
  </si>
  <si>
    <t>Periode:
(Se oversikt under)</t>
  </si>
  <si>
    <t>Styrehonorar: - Antall uker barnehagen har studenter i perioden:</t>
  </si>
  <si>
    <t>Timer, etter 1. student, faktor</t>
  </si>
  <si>
    <t>Timer per uke for 1. student</t>
  </si>
  <si>
    <t>Godt-gjøring</t>
  </si>
  <si>
    <t>Godgjøring for 1. student</t>
  </si>
  <si>
    <t>Godtgjøring, etter 1. student, faktor</t>
  </si>
  <si>
    <t>Bruttolønn timer</t>
  </si>
  <si>
    <t>Antall timer</t>
  </si>
  <si>
    <t>UiA:  parametere i regnearket</t>
  </si>
  <si>
    <t>UiA:  parametere i regnearket, slutt</t>
  </si>
  <si>
    <t>5 uker: 2000</t>
  </si>
  <si>
    <t>6 uker: 2400</t>
  </si>
  <si>
    <t>Faktura merkes med: 1800</t>
  </si>
  <si>
    <t xml:space="preserve">INFO - satser for veiledningstimer og lønns-beregninger:  </t>
  </si>
  <si>
    <t xml:space="preserve">INFO - styrerlønn: </t>
  </si>
  <si>
    <t xml:space="preserve"> Satser for veiledningstimer og lønns-beregninger:  </t>
  </si>
  <si>
    <t xml:space="preserve">FYLL UT - BARE I - GULE FELT </t>
  </si>
  <si>
    <t>4 uker: 1600</t>
  </si>
  <si>
    <t>Brutto årslønn</t>
  </si>
  <si>
    <t>Veil. ped pr. studieår: 
15 stp = kr 1 000 
30 stp = kr 2 000</t>
  </si>
  <si>
    <t>2 BLU - høst</t>
  </si>
  <si>
    <t>1 ABLU/BLU DELTID høst</t>
  </si>
  <si>
    <t>1 ABLU/BLU DELTID vår (17 dg)</t>
  </si>
  <si>
    <t>1 BLU - høst (17 dg)</t>
  </si>
  <si>
    <t>15stp (pr. studieår)</t>
  </si>
  <si>
    <t>30stp (pr. studieår)</t>
  </si>
  <si>
    <t>INFO - tillegg veiledningskompetanse:</t>
  </si>
  <si>
    <t>INFO - antall studenter pr praksisparti:</t>
  </si>
  <si>
    <t>Antall studenter:</t>
  </si>
  <si>
    <t>1 GLU</t>
  </si>
  <si>
    <t>2 ABLU/BLU DELTID høst</t>
  </si>
  <si>
    <t>2 ABLU/BLU DELTID vår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</si>
</sst>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kr&quot;\ #,##0.00"/>
    <numFmt numFmtId="165" formatCode="_-* #,##0_-;\-* #,##0_-;_-* &quot;-&quot;??_-;_-@_-"/>
    <numFmt numFmtId="166" formatCode="0.0"/>
    <numFmt numFmtId="167" formatCode="#,##0_ ;[Red]\-#,##0\ "/>
    <numFmt numFmtId="168" formatCode="_-* #,##0.0_-;\-* #,##0.0_-;_-* &quot;-&quot;??_-;_-@_-"/>
    <numFmt numFmtId="169" formatCode="#,##0.00_ ;[Red]\-#,##0.00\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b/>
      <sz val="11"/>
      <name val="Courier New"/>
      <family val="3"/>
    </font>
    <font>
      <sz val="11"/>
      <name val="Courier New"/>
      <family val="3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47">
    <xf numFmtId="0" fontId="0" fillId="0" borderId="0" xfId="0"/>
    <xf numFmtId="0" fontId="2" fillId="0" borderId="1" xfId="0" applyFont="1" applyBorder="1"/>
    <xf numFmtId="0" fontId="0" fillId="0" borderId="12" xfId="0" applyBorder="1"/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9" fontId="2" fillId="0" borderId="0" xfId="0" applyNumberFormat="1" applyFont="1" applyAlignment="1">
      <alignment horizontal="center" vertical="center"/>
    </xf>
    <xf numFmtId="0" fontId="7" fillId="0" borderId="20" xfId="0" applyFont="1" applyBorder="1" applyAlignment="1">
      <alignment horizontal="center" vertical="top" wrapText="1"/>
    </xf>
    <xf numFmtId="0" fontId="7" fillId="2" borderId="20" xfId="0" applyFont="1" applyFill="1" applyBorder="1" applyAlignment="1">
      <alignment horizontal="center" vertical="top" wrapText="1"/>
    </xf>
    <xf numFmtId="0" fontId="6" fillId="3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4" borderId="0" xfId="0" applyFont="1" applyFill="1"/>
    <xf numFmtId="167" fontId="2" fillId="4" borderId="1" xfId="1" applyNumberFormat="1" applyFont="1" applyFill="1" applyBorder="1" applyAlignment="1">
      <alignment horizontal="right" indent="1"/>
    </xf>
    <xf numFmtId="9" fontId="2" fillId="4" borderId="1" xfId="0" applyNumberFormat="1" applyFont="1" applyFill="1" applyBorder="1" applyAlignment="1">
      <alignment horizontal="right" indent="1"/>
    </xf>
    <xf numFmtId="0" fontId="2" fillId="5" borderId="0" xfId="0" applyFont="1" applyFill="1"/>
    <xf numFmtId="0" fontId="0" fillId="5" borderId="0" xfId="0" applyFill="1"/>
    <xf numFmtId="0" fontId="2" fillId="0" borderId="13" xfId="0" applyFont="1" applyBorder="1"/>
    <xf numFmtId="0" fontId="2" fillId="0" borderId="9" xfId="0" applyFont="1" applyBorder="1"/>
    <xf numFmtId="0" fontId="2" fillId="0" borderId="10" xfId="0" applyFont="1" applyBorder="1"/>
    <xf numFmtId="0" fontId="0" fillId="6" borderId="6" xfId="0" applyFill="1" applyBorder="1"/>
    <xf numFmtId="43" fontId="0" fillId="6" borderId="6" xfId="1" applyFont="1" applyFill="1" applyBorder="1"/>
    <xf numFmtId="0" fontId="2" fillId="0" borderId="11" xfId="0" applyFont="1" applyBorder="1"/>
    <xf numFmtId="0" fontId="2" fillId="0" borderId="30" xfId="0" applyFont="1" applyBorder="1"/>
    <xf numFmtId="0" fontId="5" fillId="0" borderId="0" xfId="0" applyFont="1"/>
    <xf numFmtId="0" fontId="0" fillId="0" borderId="30" xfId="0" applyBorder="1" applyAlignment="1">
      <alignment horizontal="left"/>
    </xf>
    <xf numFmtId="0" fontId="0" fillId="0" borderId="29" xfId="0" applyBorder="1"/>
    <xf numFmtId="0" fontId="0" fillId="0" borderId="30" xfId="0" applyBorder="1"/>
    <xf numFmtId="10" fontId="2" fillId="6" borderId="6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5" fontId="0" fillId="6" borderId="14" xfId="1" applyNumberFormat="1" applyFont="1" applyFill="1" applyBorder="1"/>
    <xf numFmtId="165" fontId="0" fillId="6" borderId="6" xfId="1" applyNumberFormat="1" applyFont="1" applyFill="1" applyBorder="1"/>
    <xf numFmtId="43" fontId="0" fillId="6" borderId="43" xfId="1" applyFont="1" applyFill="1" applyBorder="1"/>
    <xf numFmtId="168" fontId="11" fillId="7" borderId="14" xfId="1" applyNumberFormat="1" applyFont="1" applyFill="1" applyBorder="1"/>
    <xf numFmtId="43" fontId="2" fillId="0" borderId="49" xfId="1" applyFont="1" applyBorder="1"/>
    <xf numFmtId="43" fontId="2" fillId="0" borderId="15" xfId="1" applyFont="1" applyBorder="1"/>
    <xf numFmtId="43" fontId="2" fillId="0" borderId="16" xfId="1" applyFont="1" applyBorder="1"/>
    <xf numFmtId="43" fontId="2" fillId="0" borderId="17" xfId="1" applyFont="1" applyBorder="1"/>
    <xf numFmtId="43" fontId="0" fillId="8" borderId="54" xfId="1" applyFont="1" applyFill="1" applyBorder="1"/>
    <xf numFmtId="0" fontId="0" fillId="8" borderId="11" xfId="0" applyFill="1" applyBorder="1"/>
    <xf numFmtId="0" fontId="0" fillId="8" borderId="55" xfId="0" applyFill="1" applyBorder="1"/>
    <xf numFmtId="43" fontId="0" fillId="8" borderId="7" xfId="1" applyFont="1" applyFill="1" applyBorder="1" applyAlignment="1"/>
    <xf numFmtId="0" fontId="0" fillId="8" borderId="56" xfId="0" applyFill="1" applyBorder="1"/>
    <xf numFmtId="0" fontId="0" fillId="8" borderId="57" xfId="0" applyFill="1" applyBorder="1"/>
    <xf numFmtId="166" fontId="0" fillId="0" borderId="0" xfId="0" applyNumberFormat="1"/>
    <xf numFmtId="0" fontId="2" fillId="9" borderId="14" xfId="0" applyFont="1" applyFill="1" applyBorder="1"/>
    <xf numFmtId="165" fontId="2" fillId="9" borderId="14" xfId="1" applyNumberFormat="1" applyFont="1" applyFill="1" applyBorder="1" applyAlignment="1">
      <alignment horizontal="center"/>
    </xf>
    <xf numFmtId="165" fontId="2" fillId="9" borderId="14" xfId="1" applyNumberFormat="1" applyFont="1" applyFill="1" applyBorder="1" applyAlignment="1">
      <alignment horizontal="center" vertical="center"/>
    </xf>
    <xf numFmtId="43" fontId="2" fillId="9" borderId="14" xfId="1" applyFont="1" applyFill="1" applyBorder="1" applyAlignment="1">
      <alignment horizontal="center" vertical="center"/>
    </xf>
    <xf numFmtId="0" fontId="2" fillId="9" borderId="1" xfId="0" applyFont="1" applyFill="1" applyBorder="1"/>
    <xf numFmtId="165" fontId="2" fillId="9" borderId="1" xfId="1" applyNumberFormat="1" applyFont="1" applyFill="1" applyBorder="1" applyAlignment="1">
      <alignment horizontal="center"/>
    </xf>
    <xf numFmtId="165" fontId="2" fillId="9" borderId="1" xfId="1" applyNumberFormat="1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9" fillId="4" borderId="41" xfId="0" applyFont="1" applyFill="1" applyBorder="1" applyAlignment="1">
      <alignment horizontal="center"/>
    </xf>
    <xf numFmtId="0" fontId="9" fillId="4" borderId="42" xfId="0" applyFont="1" applyFill="1" applyBorder="1" applyAlignment="1">
      <alignment horizontal="right" indent="2"/>
    </xf>
    <xf numFmtId="164" fontId="9" fillId="4" borderId="38" xfId="0" applyNumberFormat="1" applyFont="1" applyFill="1" applyBorder="1" applyAlignment="1">
      <alignment horizontal="right" indent="1"/>
    </xf>
    <xf numFmtId="0" fontId="9" fillId="4" borderId="38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right" indent="2"/>
    </xf>
    <xf numFmtId="164" fontId="9" fillId="4" borderId="46" xfId="0" applyNumberFormat="1" applyFont="1" applyFill="1" applyBorder="1" applyAlignment="1">
      <alignment horizontal="right" indent="1"/>
    </xf>
    <xf numFmtId="0" fontId="2" fillId="4" borderId="2" xfId="0" applyFont="1" applyFill="1" applyBorder="1" applyAlignment="1">
      <alignment horizontal="center" vertical="center" wrapText="1"/>
    </xf>
    <xf numFmtId="43" fontId="0" fillId="6" borderId="14" xfId="1" applyFont="1" applyFill="1" applyBorder="1"/>
    <xf numFmtId="43" fontId="0" fillId="6" borderId="7" xfId="1" applyFont="1" applyFill="1" applyBorder="1"/>
    <xf numFmtId="43" fontId="0" fillId="6" borderId="47" xfId="1" applyFont="1" applyFill="1" applyBorder="1"/>
    <xf numFmtId="43" fontId="0" fillId="6" borderId="48" xfId="0" applyNumberFormat="1" applyFill="1" applyBorder="1"/>
    <xf numFmtId="43" fontId="2" fillId="6" borderId="36" xfId="0" applyNumberFormat="1" applyFont="1" applyFill="1" applyBorder="1" applyAlignment="1">
      <alignment horizontal="right" indent="1"/>
    </xf>
    <xf numFmtId="43" fontId="0" fillId="6" borderId="5" xfId="1" applyFont="1" applyFill="1" applyBorder="1"/>
    <xf numFmtId="43" fontId="0" fillId="6" borderId="17" xfId="0" applyNumberFormat="1" applyFill="1" applyBorder="1"/>
    <xf numFmtId="43" fontId="2" fillId="6" borderId="31" xfId="0" applyNumberFormat="1" applyFont="1" applyFill="1" applyBorder="1" applyAlignment="1">
      <alignment horizontal="right" indent="1"/>
    </xf>
    <xf numFmtId="169" fontId="1" fillId="6" borderId="14" xfId="1" applyNumberFormat="1" applyFont="1" applyFill="1" applyBorder="1" applyAlignment="1">
      <alignment horizontal="right" indent="2"/>
    </xf>
    <xf numFmtId="3" fontId="0" fillId="0" borderId="0" xfId="0" applyNumberFormat="1"/>
    <xf numFmtId="0" fontId="2" fillId="10" borderId="8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13" xfId="0" applyFont="1" applyFill="1" applyBorder="1"/>
    <xf numFmtId="0" fontId="2" fillId="10" borderId="9" xfId="0" applyFont="1" applyFill="1" applyBorder="1"/>
    <xf numFmtId="0" fontId="0" fillId="6" borderId="45" xfId="0" applyFill="1" applyBorder="1"/>
    <xf numFmtId="0" fontId="2" fillId="9" borderId="58" xfId="0" applyFont="1" applyFill="1" applyBorder="1"/>
    <xf numFmtId="165" fontId="2" fillId="9" borderId="58" xfId="1" applyNumberFormat="1" applyFont="1" applyFill="1" applyBorder="1" applyAlignment="1">
      <alignment horizontal="center"/>
    </xf>
    <xf numFmtId="165" fontId="2" fillId="9" borderId="58" xfId="1" applyNumberFormat="1" applyFont="1" applyFill="1" applyBorder="1" applyAlignment="1">
      <alignment horizontal="center" vertical="center"/>
    </xf>
    <xf numFmtId="43" fontId="2" fillId="9" borderId="59" xfId="1" applyFont="1" applyFill="1" applyBorder="1" applyAlignment="1">
      <alignment horizontal="center" vertical="center"/>
    </xf>
    <xf numFmtId="169" fontId="1" fillId="6" borderId="59" xfId="1" applyNumberFormat="1" applyFont="1" applyFill="1" applyBorder="1" applyAlignment="1">
      <alignment horizontal="right" indent="2"/>
    </xf>
    <xf numFmtId="0" fontId="2" fillId="9" borderId="49" xfId="0" applyFont="1" applyFill="1" applyBorder="1" applyAlignment="1">
      <alignment horizontal="center" vertical="center"/>
    </xf>
    <xf numFmtId="0" fontId="0" fillId="0" borderId="10" xfId="0" applyBorder="1"/>
    <xf numFmtId="0" fontId="7" fillId="0" borderId="0" xfId="0" applyFont="1" applyAlignment="1">
      <alignment horizontal="center" vertical="center"/>
    </xf>
    <xf numFmtId="2" fontId="13" fillId="2" borderId="21" xfId="0" applyNumberFormat="1" applyFont="1" applyFill="1" applyBorder="1" applyAlignment="1">
      <alignment horizontal="center" vertical="center" wrapText="1"/>
    </xf>
    <xf numFmtId="0" fontId="12" fillId="3" borderId="60" xfId="0" applyFont="1" applyFill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 wrapText="1"/>
    </xf>
    <xf numFmtId="3" fontId="7" fillId="2" borderId="16" xfId="0" applyNumberFormat="1" applyFont="1" applyFill="1" applyBorder="1" applyAlignment="1">
      <alignment horizontal="center" vertical="center" wrapText="1"/>
    </xf>
    <xf numFmtId="2" fontId="13" fillId="0" borderId="21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top"/>
    </xf>
    <xf numFmtId="0" fontId="7" fillId="2" borderId="20" xfId="0" applyFont="1" applyFill="1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5" xfId="0" applyBorder="1"/>
    <xf numFmtId="165" fontId="7" fillId="0" borderId="16" xfId="1" applyNumberFormat="1" applyFont="1" applyBorder="1" applyAlignment="1">
      <alignment horizontal="center" vertical="center"/>
    </xf>
    <xf numFmtId="165" fontId="7" fillId="0" borderId="17" xfId="1" applyNumberFormat="1" applyFont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6" fillId="3" borderId="27" xfId="0" applyNumberFormat="1" applyFont="1" applyFill="1" applyBorder="1" applyAlignment="1">
      <alignment horizontal="center" vertical="center" wrapText="1"/>
    </xf>
    <xf numFmtId="49" fontId="6" fillId="3" borderId="28" xfId="0" applyNumberFormat="1" applyFont="1" applyFill="1" applyBorder="1" applyAlignment="1">
      <alignment horizontal="center" vertical="center" wrapText="1"/>
    </xf>
    <xf numFmtId="43" fontId="2" fillId="4" borderId="13" xfId="1" applyFont="1" applyFill="1" applyBorder="1" applyAlignment="1">
      <alignment horizontal="left"/>
    </xf>
    <xf numFmtId="43" fontId="2" fillId="4" borderId="9" xfId="1" applyFont="1" applyFill="1" applyBorder="1" applyAlignment="1">
      <alignment horizontal="left"/>
    </xf>
    <xf numFmtId="43" fontId="2" fillId="4" borderId="10" xfId="1" applyFont="1" applyFill="1" applyBorder="1" applyAlignment="1">
      <alignment horizontal="left"/>
    </xf>
    <xf numFmtId="0" fontId="2" fillId="4" borderId="18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9" borderId="22" xfId="0" applyFill="1" applyBorder="1" applyAlignment="1">
      <alignment horizontal="center"/>
    </xf>
    <xf numFmtId="0" fontId="0" fillId="9" borderId="44" xfId="0" applyFill="1" applyBorder="1" applyAlignment="1">
      <alignment horizontal="center"/>
    </xf>
    <xf numFmtId="0" fontId="0" fillId="9" borderId="53" xfId="0" applyFill="1" applyBorder="1" applyAlignment="1">
      <alignment horizontal="center"/>
    </xf>
    <xf numFmtId="0" fontId="9" fillId="10" borderId="34" xfId="0" applyFont="1" applyFill="1" applyBorder="1" applyAlignment="1">
      <alignment horizontal="center" vertical="center" wrapText="1"/>
    </xf>
    <xf numFmtId="0" fontId="9" fillId="10" borderId="35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2" fillId="10" borderId="39" xfId="0" applyFont="1" applyFill="1" applyBorder="1" applyAlignment="1">
      <alignment horizontal="center" vertical="center" wrapText="1"/>
    </xf>
    <xf numFmtId="0" fontId="2" fillId="10" borderId="40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9" borderId="23" xfId="0" applyFill="1" applyBorder="1" applyAlignment="1">
      <alignment horizontal="center"/>
    </xf>
    <xf numFmtId="0" fontId="0" fillId="9" borderId="50" xfId="0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9" borderId="20" xfId="0" applyFill="1" applyBorder="1" applyAlignment="1">
      <alignment horizontal="center"/>
    </xf>
    <xf numFmtId="0" fontId="0" fillId="9" borderId="24" xfId="0" applyFill="1" applyBorder="1" applyAlignment="1">
      <alignment horizontal="center"/>
    </xf>
    <xf numFmtId="0" fontId="0" fillId="9" borderId="52" xfId="0" applyFill="1" applyBorder="1" applyAlignment="1">
      <alignment horizontal="center"/>
    </xf>
  </cellXfs>
  <cellStyles count="4">
    <cellStyle name="Komma" xfId="1" builtinId="3"/>
    <cellStyle name="Normal" xfId="0" builtinId="0"/>
    <cellStyle name="Normal 2" xfId="2" xr:uid="{F5613B3B-393A-403D-A013-03185F6DA72D}"/>
    <cellStyle name="Normal 3" xfId="3" xr:uid="{D1CBEA80-F75D-48EA-B951-21CA133649B6}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20EC-E7B2-4075-8484-283DD4D328D7}">
  <sheetPr>
    <pageSetUpPr fitToPage="1"/>
  </sheetPr>
  <dimension ref="A1:N53"/>
  <sheetViews>
    <sheetView tabSelected="1" zoomScaleNormal="100" workbookViewId="0">
      <selection activeCell="E25" sqref="E25"/>
    </sheetView>
  </sheetViews>
  <sheetFormatPr baseColWidth="10" defaultRowHeight="15" x14ac:dyDescent="0.25"/>
  <cols>
    <col min="1" max="1" width="32.7109375" customWidth="1"/>
    <col min="2" max="2" width="18.5703125" customWidth="1"/>
    <col min="3" max="3" width="15.7109375" customWidth="1"/>
    <col min="4" max="4" width="28.42578125" customWidth="1"/>
    <col min="5" max="5" width="11.140625" bestFit="1" customWidth="1"/>
    <col min="6" max="6" width="9.7109375" bestFit="1" customWidth="1"/>
    <col min="7" max="7" width="10.42578125" bestFit="1" customWidth="1"/>
    <col min="8" max="8" width="10.140625" customWidth="1"/>
    <col min="9" max="9" width="9.140625" bestFit="1" customWidth="1"/>
    <col min="10" max="10" width="11.28515625" customWidth="1"/>
    <col min="11" max="13" width="10.140625" customWidth="1"/>
    <col min="14" max="14" width="19" style="8" customWidth="1"/>
  </cols>
  <sheetData>
    <row r="1" spans="1:14" ht="39.75" customHeight="1" thickBot="1" x14ac:dyDescent="0.4">
      <c r="A1" s="31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4" ht="16.5" thickBot="1" x14ac:dyDescent="0.3">
      <c r="A2" s="27"/>
      <c r="B2" s="138" t="s">
        <v>48</v>
      </c>
      <c r="C2" s="139"/>
      <c r="D2" s="139"/>
      <c r="E2" s="139"/>
      <c r="F2" s="139"/>
      <c r="G2" s="139"/>
      <c r="H2" s="139"/>
      <c r="I2" s="139"/>
      <c r="J2" s="140"/>
    </row>
    <row r="3" spans="1:14" ht="19.5" thickBot="1" x14ac:dyDescent="0.35">
      <c r="A3" s="37" t="s">
        <v>0</v>
      </c>
      <c r="B3" s="141"/>
      <c r="C3" s="142"/>
      <c r="D3" s="142"/>
      <c r="E3" s="142"/>
      <c r="F3" s="142"/>
      <c r="G3" s="142"/>
      <c r="H3" s="142"/>
      <c r="I3" s="142"/>
      <c r="J3" s="143"/>
      <c r="L3" s="60"/>
      <c r="M3" s="61" t="s">
        <v>17</v>
      </c>
      <c r="N3" s="62">
        <f>N24</f>
        <v>0</v>
      </c>
    </row>
    <row r="4" spans="1:14" ht="15.75" thickTop="1" x14ac:dyDescent="0.25">
      <c r="A4" s="38" t="s">
        <v>1</v>
      </c>
      <c r="B4" s="144"/>
      <c r="C4" s="145"/>
      <c r="D4" s="145"/>
      <c r="E4" s="145"/>
      <c r="F4" s="145"/>
      <c r="G4" s="145"/>
      <c r="H4" s="145"/>
      <c r="I4" s="145"/>
      <c r="J4" s="146"/>
    </row>
    <row r="5" spans="1:14" x14ac:dyDescent="0.25">
      <c r="A5" s="38" t="s">
        <v>2</v>
      </c>
      <c r="B5" s="144"/>
      <c r="C5" s="145"/>
      <c r="D5" s="145"/>
      <c r="E5" s="145"/>
      <c r="F5" s="145"/>
      <c r="G5" s="145"/>
      <c r="H5" s="145"/>
      <c r="I5" s="145"/>
      <c r="J5" s="146"/>
    </row>
    <row r="6" spans="1:14" x14ac:dyDescent="0.25">
      <c r="A6" s="38" t="s">
        <v>23</v>
      </c>
      <c r="B6" s="144"/>
      <c r="C6" s="145"/>
      <c r="D6" s="145"/>
      <c r="E6" s="145"/>
      <c r="F6" s="145"/>
      <c r="G6" s="145"/>
      <c r="H6" s="145"/>
      <c r="I6" s="145"/>
      <c r="J6" s="146"/>
    </row>
    <row r="7" spans="1:14" ht="15.75" thickBot="1" x14ac:dyDescent="0.3">
      <c r="A7" s="39" t="s">
        <v>16</v>
      </c>
      <c r="B7" s="125"/>
      <c r="C7" s="126"/>
      <c r="D7" s="126"/>
      <c r="E7" s="126"/>
      <c r="F7" s="126"/>
      <c r="G7" s="126"/>
      <c r="H7" s="126"/>
      <c r="I7" s="126"/>
      <c r="J7" s="127"/>
    </row>
    <row r="8" spans="1:14" ht="15.75" thickBot="1" x14ac:dyDescent="0.3">
      <c r="A8" s="28"/>
    </row>
    <row r="9" spans="1:14" ht="21.75" thickBot="1" x14ac:dyDescent="0.4">
      <c r="A9" s="36" t="s">
        <v>44</v>
      </c>
      <c r="B9" s="26"/>
      <c r="C9" s="26"/>
      <c r="D9" s="26"/>
      <c r="E9" s="26"/>
      <c r="F9" s="7"/>
      <c r="G9" s="7"/>
      <c r="H9" s="7"/>
      <c r="I9" s="7"/>
    </row>
    <row r="10" spans="1:14" x14ac:dyDescent="0.25">
      <c r="A10" s="2"/>
      <c r="B10" s="8"/>
      <c r="C10" s="8"/>
      <c r="D10" s="8"/>
      <c r="E10" s="8"/>
    </row>
    <row r="11" spans="1:14" x14ac:dyDescent="0.25">
      <c r="A11" s="1" t="s">
        <v>21</v>
      </c>
      <c r="B11" s="54">
        <v>0.1</v>
      </c>
      <c r="C11" s="40" t="s">
        <v>18</v>
      </c>
      <c r="D11" s="41"/>
      <c r="E11" s="41"/>
      <c r="F11" s="41"/>
      <c r="G11" s="41"/>
      <c r="H11" s="41"/>
      <c r="I11" s="41"/>
      <c r="J11" s="42"/>
    </row>
    <row r="12" spans="1:14" x14ac:dyDescent="0.25">
      <c r="A12" s="24"/>
      <c r="B12" s="9"/>
      <c r="C12" s="43" t="s">
        <v>19</v>
      </c>
      <c r="D12" s="44"/>
      <c r="E12" s="44"/>
      <c r="F12" s="44"/>
      <c r="G12" s="44"/>
      <c r="H12" s="44"/>
      <c r="I12" s="44"/>
      <c r="J12" s="45"/>
    </row>
    <row r="13" spans="1:14" x14ac:dyDescent="0.25">
      <c r="A13" s="8"/>
      <c r="B13" s="9"/>
    </row>
    <row r="14" spans="1:14" ht="15.75" thickBot="1" x14ac:dyDescent="0.3">
      <c r="A14" s="29"/>
      <c r="K14" s="30">
        <v>0.12</v>
      </c>
      <c r="L14" s="30">
        <f>B11</f>
        <v>0.1</v>
      </c>
      <c r="M14" s="30">
        <v>0.14099999999999999</v>
      </c>
      <c r="N14" s="25"/>
    </row>
    <row r="15" spans="1:14" ht="15.75" thickBot="1" x14ac:dyDescent="0.3">
      <c r="A15" s="119" t="s">
        <v>3</v>
      </c>
      <c r="B15" s="121" t="s">
        <v>50</v>
      </c>
      <c r="C15" s="121" t="s">
        <v>51</v>
      </c>
      <c r="D15" s="76" t="s">
        <v>47</v>
      </c>
      <c r="E15" s="77"/>
      <c r="F15" s="77"/>
      <c r="G15" s="77"/>
      <c r="H15" s="104" t="s">
        <v>30</v>
      </c>
      <c r="I15" s="130" t="s">
        <v>9</v>
      </c>
      <c r="J15" s="132" t="s">
        <v>38</v>
      </c>
      <c r="K15" s="136" t="s">
        <v>24</v>
      </c>
      <c r="L15" s="130" t="s">
        <v>10</v>
      </c>
      <c r="M15" s="134" t="s">
        <v>11</v>
      </c>
      <c r="N15" s="128" t="s">
        <v>12</v>
      </c>
    </row>
    <row r="16" spans="1:14" ht="75.75" customHeight="1" thickBot="1" x14ac:dyDescent="0.3">
      <c r="A16" s="120"/>
      <c r="B16" s="122"/>
      <c r="C16" s="122"/>
      <c r="D16" s="63" t="s">
        <v>31</v>
      </c>
      <c r="E16" s="75" t="s">
        <v>4</v>
      </c>
      <c r="F16" s="63" t="s">
        <v>20</v>
      </c>
      <c r="G16" s="74" t="s">
        <v>35</v>
      </c>
      <c r="H16" s="105"/>
      <c r="I16" s="131"/>
      <c r="J16" s="133"/>
      <c r="K16" s="137"/>
      <c r="L16" s="131"/>
      <c r="M16" s="135"/>
      <c r="N16" s="129"/>
    </row>
    <row r="17" spans="1:14" x14ac:dyDescent="0.25">
      <c r="A17" s="47"/>
      <c r="B17" s="48"/>
      <c r="C17" s="49"/>
      <c r="D17" s="50"/>
      <c r="E17" s="72">
        <f>IF(ISBLANK(D17),,_xlfn.XLOOKUP(D17,$D$29:$D$52,$E$29:$E$52))</f>
        <v>0</v>
      </c>
      <c r="F17" s="55"/>
      <c r="G17" s="32">
        <f>($B$47/16)*E17*(1+(F17-1)*$B$48)</f>
        <v>0</v>
      </c>
      <c r="H17" s="35">
        <f>E17*(1+((F17-1)*$B$50))*$B$49</f>
        <v>0</v>
      </c>
      <c r="I17" s="64">
        <f>ROUND(B17/1950,2)</f>
        <v>0</v>
      </c>
      <c r="J17" s="65">
        <f>I17*H17</f>
        <v>0</v>
      </c>
      <c r="K17" s="66">
        <f>(C17+G17+J17)*$K$14</f>
        <v>0</v>
      </c>
      <c r="L17" s="64">
        <f>(C17+G17+J17+K17)*$L$14</f>
        <v>0</v>
      </c>
      <c r="M17" s="67">
        <f>(C17+G17+J17+K17+L17)*$M$14</f>
        <v>0</v>
      </c>
      <c r="N17" s="68">
        <f>C17+G17+J17+K17+L17+M17</f>
        <v>0</v>
      </c>
    </row>
    <row r="18" spans="1:14" x14ac:dyDescent="0.25">
      <c r="A18" s="51"/>
      <c r="B18" s="52"/>
      <c r="C18" s="53"/>
      <c r="D18" s="50"/>
      <c r="E18" s="72">
        <f>IF(ISBLANK(D18),,_xlfn.XLOOKUP(D18,$D$29:$D$52,$E$29:$E$52))</f>
        <v>0</v>
      </c>
      <c r="F18" s="56"/>
      <c r="G18" s="32">
        <f t="shared" ref="G18:G22" si="0">($B$47/16)*E18*(1+(F18-1)*$B$48)</f>
        <v>0</v>
      </c>
      <c r="H18" s="35">
        <f t="shared" ref="H18:H22" si="1">E18*(1+((F18-1)*$B$50))*$B$49</f>
        <v>0</v>
      </c>
      <c r="I18" s="64">
        <f t="shared" ref="I18:I22" si="2">ROUND(B18/1950,2)</f>
        <v>0</v>
      </c>
      <c r="J18" s="65">
        <f t="shared" ref="J18:J22" si="3">I18*H18</f>
        <v>0</v>
      </c>
      <c r="K18" s="66">
        <f t="shared" ref="K18:K22" si="4">(C18+G18+J18)*$K$14</f>
        <v>0</v>
      </c>
      <c r="L18" s="64">
        <f t="shared" ref="L18:L23" si="5">(C18+G18+J18+K18)*$L$14</f>
        <v>0</v>
      </c>
      <c r="M18" s="67">
        <f t="shared" ref="M18:M23" si="6">(C18+G18+J18+K18+L18)*$M$14</f>
        <v>0</v>
      </c>
      <c r="N18" s="68">
        <f t="shared" ref="N18:N23" si="7">C18+G18+J18+K18+L18+M18</f>
        <v>0</v>
      </c>
    </row>
    <row r="19" spans="1:14" x14ac:dyDescent="0.25">
      <c r="A19" s="51"/>
      <c r="B19" s="52"/>
      <c r="C19" s="53"/>
      <c r="D19" s="50"/>
      <c r="E19" s="72">
        <f>IF(ISBLANK(D19),,_xlfn.XLOOKUP(D19,$D$29:$D$52,$E$29:$E$52))</f>
        <v>0</v>
      </c>
      <c r="F19" s="56"/>
      <c r="G19" s="32">
        <f t="shared" si="0"/>
        <v>0</v>
      </c>
      <c r="H19" s="35">
        <f t="shared" si="1"/>
        <v>0</v>
      </c>
      <c r="I19" s="64">
        <f t="shared" si="2"/>
        <v>0</v>
      </c>
      <c r="J19" s="65">
        <f t="shared" si="3"/>
        <v>0</v>
      </c>
      <c r="K19" s="66">
        <f t="shared" si="4"/>
        <v>0</v>
      </c>
      <c r="L19" s="64">
        <f t="shared" si="5"/>
        <v>0</v>
      </c>
      <c r="M19" s="67">
        <f t="shared" si="6"/>
        <v>0</v>
      </c>
      <c r="N19" s="68">
        <f t="shared" si="7"/>
        <v>0</v>
      </c>
    </row>
    <row r="20" spans="1:14" x14ac:dyDescent="0.25">
      <c r="A20" s="51"/>
      <c r="B20" s="52"/>
      <c r="C20" s="53"/>
      <c r="D20" s="50"/>
      <c r="E20" s="72">
        <f>IF(ISBLANK(D20),,_xlfn.XLOOKUP(D20,$D$29:$D$52,$E$29:$E$52))</f>
        <v>0</v>
      </c>
      <c r="F20" s="56"/>
      <c r="G20" s="32">
        <f t="shared" si="0"/>
        <v>0</v>
      </c>
      <c r="H20" s="35">
        <f t="shared" si="1"/>
        <v>0</v>
      </c>
      <c r="I20" s="64">
        <f t="shared" si="2"/>
        <v>0</v>
      </c>
      <c r="J20" s="65">
        <f t="shared" si="3"/>
        <v>0</v>
      </c>
      <c r="K20" s="66">
        <f t="shared" si="4"/>
        <v>0</v>
      </c>
      <c r="L20" s="64">
        <f t="shared" si="5"/>
        <v>0</v>
      </c>
      <c r="M20" s="67">
        <f t="shared" si="6"/>
        <v>0</v>
      </c>
      <c r="N20" s="68">
        <f t="shared" si="7"/>
        <v>0</v>
      </c>
    </row>
    <row r="21" spans="1:14" x14ac:dyDescent="0.25">
      <c r="A21" s="51"/>
      <c r="B21" s="52"/>
      <c r="C21" s="53"/>
      <c r="D21" s="50"/>
      <c r="E21" s="72">
        <f>IF(ISBLANK(D21),,_xlfn.XLOOKUP(D21,$D$29:$D$52,$E$29:$E$52))</f>
        <v>0</v>
      </c>
      <c r="F21" s="56"/>
      <c r="G21" s="32">
        <f t="shared" si="0"/>
        <v>0</v>
      </c>
      <c r="H21" s="35">
        <f t="shared" si="1"/>
        <v>0</v>
      </c>
      <c r="I21" s="64">
        <f t="shared" si="2"/>
        <v>0</v>
      </c>
      <c r="J21" s="65">
        <f t="shared" si="3"/>
        <v>0</v>
      </c>
      <c r="K21" s="66">
        <f t="shared" si="4"/>
        <v>0</v>
      </c>
      <c r="L21" s="64">
        <f t="shared" si="5"/>
        <v>0</v>
      </c>
      <c r="M21" s="67">
        <f t="shared" si="6"/>
        <v>0</v>
      </c>
      <c r="N21" s="68">
        <f t="shared" si="7"/>
        <v>0</v>
      </c>
    </row>
    <row r="22" spans="1:14" ht="15.75" thickBot="1" x14ac:dyDescent="0.3">
      <c r="A22" s="79"/>
      <c r="B22" s="80"/>
      <c r="C22" s="81"/>
      <c r="D22" s="82"/>
      <c r="E22" s="83">
        <f>IF(ISBLANK(D22),,_xlfn.XLOOKUP(D22,$D$29:$D$52,$E$29:$E$52))</f>
        <v>0</v>
      </c>
      <c r="F22" s="56"/>
      <c r="G22" s="32">
        <f t="shared" si="0"/>
        <v>0</v>
      </c>
      <c r="H22" s="35">
        <f t="shared" si="1"/>
        <v>0</v>
      </c>
      <c r="I22" s="64">
        <f t="shared" si="2"/>
        <v>0</v>
      </c>
      <c r="J22" s="65">
        <f t="shared" si="3"/>
        <v>0</v>
      </c>
      <c r="K22" s="66">
        <f t="shared" si="4"/>
        <v>0</v>
      </c>
      <c r="L22" s="64">
        <f t="shared" si="5"/>
        <v>0</v>
      </c>
      <c r="M22" s="67">
        <f t="shared" si="6"/>
        <v>0</v>
      </c>
      <c r="N22" s="68">
        <f t="shared" si="7"/>
        <v>0</v>
      </c>
    </row>
    <row r="23" spans="1:14" ht="15.75" thickBot="1" x14ac:dyDescent="0.3">
      <c r="A23" s="116" t="s">
        <v>32</v>
      </c>
      <c r="B23" s="117"/>
      <c r="C23" s="117"/>
      <c r="D23" s="118"/>
      <c r="E23" s="84"/>
      <c r="F23" s="78"/>
      <c r="G23" s="33">
        <f>IF(E23&lt;&gt;" ",E23*$B$52,0)</f>
        <v>0</v>
      </c>
      <c r="H23" s="22"/>
      <c r="I23" s="23"/>
      <c r="J23" s="34"/>
      <c r="K23" s="69">
        <f>(C23+G23+J23)*$K$14*0</f>
        <v>0</v>
      </c>
      <c r="L23" s="23">
        <f t="shared" si="5"/>
        <v>0</v>
      </c>
      <c r="M23" s="70">
        <f t="shared" si="6"/>
        <v>0</v>
      </c>
      <c r="N23" s="71">
        <f t="shared" si="7"/>
        <v>0</v>
      </c>
    </row>
    <row r="24" spans="1:14" ht="19.5" thickBot="1" x14ac:dyDescent="0.35">
      <c r="L24" s="57"/>
      <c r="M24" s="58" t="s">
        <v>17</v>
      </c>
      <c r="N24" s="59">
        <f>SUM(N17:N23)</f>
        <v>0</v>
      </c>
    </row>
    <row r="25" spans="1:14" ht="15.75" thickTop="1" x14ac:dyDescent="0.25"/>
    <row r="26" spans="1:14" ht="15.75" thickBot="1" x14ac:dyDescent="0.3"/>
    <row r="27" spans="1:14" ht="15.75" thickBot="1" x14ac:dyDescent="0.3">
      <c r="A27" s="112" t="s">
        <v>46</v>
      </c>
      <c r="B27" s="113"/>
      <c r="D27" s="19" t="s">
        <v>45</v>
      </c>
      <c r="E27" s="20"/>
      <c r="F27" s="20"/>
      <c r="G27" s="21"/>
      <c r="H27" s="85"/>
    </row>
    <row r="28" spans="1:14" ht="60.75" customHeight="1" x14ac:dyDescent="0.25">
      <c r="A28" s="114" t="s">
        <v>29</v>
      </c>
      <c r="B28" s="115"/>
      <c r="D28" s="12" t="s">
        <v>6</v>
      </c>
      <c r="E28" s="6" t="s">
        <v>4</v>
      </c>
      <c r="F28" s="6" t="s">
        <v>20</v>
      </c>
      <c r="G28" s="5" t="s">
        <v>5</v>
      </c>
      <c r="H28" s="88" t="s">
        <v>39</v>
      </c>
    </row>
    <row r="29" spans="1:14" x14ac:dyDescent="0.25">
      <c r="A29" s="106" t="s">
        <v>26</v>
      </c>
      <c r="B29" s="107"/>
      <c r="D29" s="11" t="s">
        <v>55</v>
      </c>
      <c r="E29" s="4">
        <v>3.4</v>
      </c>
      <c r="F29" s="4">
        <v>1</v>
      </c>
      <c r="G29" s="90">
        <f t="shared" ref="G29:G40" si="8">($B$47/16)*E29*(1+(F29-1)*$B$48)</f>
        <v>2125</v>
      </c>
      <c r="H29" s="87">
        <f t="shared" ref="H29:H40" si="9">E29*(1+((F29-1)*$B$50))*$B$49</f>
        <v>17</v>
      </c>
      <c r="I29" s="46"/>
    </row>
    <row r="30" spans="1:14" x14ac:dyDescent="0.25">
      <c r="A30" s="106" t="s">
        <v>27</v>
      </c>
      <c r="B30" s="107"/>
      <c r="D30" s="11" t="s">
        <v>55</v>
      </c>
      <c r="E30" s="4">
        <v>3.4</v>
      </c>
      <c r="F30" s="4">
        <v>2</v>
      </c>
      <c r="G30" s="90">
        <f t="shared" si="8"/>
        <v>3655</v>
      </c>
      <c r="H30" s="87">
        <f t="shared" si="9"/>
        <v>25.5</v>
      </c>
      <c r="J30" s="73"/>
      <c r="K30" s="73"/>
    </row>
    <row r="31" spans="1:14" x14ac:dyDescent="0.25">
      <c r="A31" s="106" t="s">
        <v>7</v>
      </c>
      <c r="B31" s="107"/>
      <c r="D31" s="10" t="s">
        <v>13</v>
      </c>
      <c r="E31" s="3">
        <v>5</v>
      </c>
      <c r="F31" s="3">
        <v>1</v>
      </c>
      <c r="G31" s="89">
        <f t="shared" si="8"/>
        <v>3125</v>
      </c>
      <c r="H31" s="91">
        <f t="shared" si="9"/>
        <v>25</v>
      </c>
    </row>
    <row r="32" spans="1:14" x14ac:dyDescent="0.25">
      <c r="A32" s="106" t="s">
        <v>49</v>
      </c>
      <c r="B32" s="107"/>
      <c r="D32" s="10" t="s">
        <v>13</v>
      </c>
      <c r="E32" s="3">
        <v>5</v>
      </c>
      <c r="F32" s="3">
        <v>2</v>
      </c>
      <c r="G32" s="89">
        <f t="shared" si="8"/>
        <v>5375</v>
      </c>
      <c r="H32" s="91">
        <f t="shared" si="9"/>
        <v>37.5</v>
      </c>
      <c r="J32" s="73"/>
      <c r="K32" s="73"/>
    </row>
    <row r="33" spans="1:11" x14ac:dyDescent="0.25">
      <c r="A33" s="106" t="s">
        <v>42</v>
      </c>
      <c r="B33" s="107"/>
      <c r="D33" s="11" t="s">
        <v>52</v>
      </c>
      <c r="E33" s="4">
        <v>4</v>
      </c>
      <c r="F33" s="4">
        <v>1</v>
      </c>
      <c r="G33" s="90">
        <f t="shared" si="8"/>
        <v>2500</v>
      </c>
      <c r="H33" s="87">
        <f t="shared" si="9"/>
        <v>20</v>
      </c>
    </row>
    <row r="34" spans="1:11" ht="15.75" thickBot="1" x14ac:dyDescent="0.3">
      <c r="A34" s="110" t="s">
        <v>43</v>
      </c>
      <c r="B34" s="111"/>
      <c r="D34" s="11" t="s">
        <v>52</v>
      </c>
      <c r="E34" s="4">
        <v>4</v>
      </c>
      <c r="F34" s="4">
        <v>2</v>
      </c>
      <c r="G34" s="90">
        <f t="shared" si="8"/>
        <v>4300</v>
      </c>
      <c r="H34" s="87">
        <f t="shared" si="9"/>
        <v>30</v>
      </c>
      <c r="J34" s="73"/>
      <c r="K34" s="73"/>
    </row>
    <row r="35" spans="1:11" ht="15.75" thickBot="1" x14ac:dyDescent="0.3">
      <c r="A35" s="86"/>
      <c r="B35" s="86"/>
      <c r="D35" s="10" t="s">
        <v>14</v>
      </c>
      <c r="E35" s="3">
        <v>3</v>
      </c>
      <c r="F35" s="3">
        <v>1</v>
      </c>
      <c r="G35" s="89">
        <f t="shared" si="8"/>
        <v>1875</v>
      </c>
      <c r="H35" s="91">
        <f t="shared" si="9"/>
        <v>15</v>
      </c>
      <c r="J35" s="73"/>
      <c r="K35" s="73"/>
    </row>
    <row r="36" spans="1:11" ht="15.75" thickBot="1" x14ac:dyDescent="0.3">
      <c r="A36" s="108" t="s">
        <v>58</v>
      </c>
      <c r="B36" s="109"/>
      <c r="D36" s="10" t="s">
        <v>14</v>
      </c>
      <c r="E36" s="3">
        <v>3</v>
      </c>
      <c r="F36" s="3">
        <v>2</v>
      </c>
      <c r="G36" s="89">
        <f t="shared" si="8"/>
        <v>3225</v>
      </c>
      <c r="H36" s="91">
        <f t="shared" si="9"/>
        <v>22.5</v>
      </c>
    </row>
    <row r="37" spans="1:11" x14ac:dyDescent="0.25">
      <c r="A37" s="123" t="s">
        <v>22</v>
      </c>
      <c r="B37" s="124"/>
      <c r="D37" s="11" t="s">
        <v>25</v>
      </c>
      <c r="E37" s="4">
        <v>2</v>
      </c>
      <c r="F37" s="4">
        <v>1</v>
      </c>
      <c r="G37" s="90">
        <f t="shared" si="8"/>
        <v>1250</v>
      </c>
      <c r="H37" s="87">
        <f>E37*(1+((F37-1)*$B$50))*$B$49</f>
        <v>10</v>
      </c>
    </row>
    <row r="38" spans="1:11" x14ac:dyDescent="0.25">
      <c r="A38" s="95" t="s">
        <v>56</v>
      </c>
      <c r="B38" s="100">
        <v>1000</v>
      </c>
      <c r="D38" s="11" t="s">
        <v>25</v>
      </c>
      <c r="E38" s="4">
        <v>2</v>
      </c>
      <c r="F38" s="4">
        <v>2</v>
      </c>
      <c r="G38" s="90">
        <f t="shared" si="8"/>
        <v>2150</v>
      </c>
      <c r="H38" s="87">
        <f t="shared" si="9"/>
        <v>15</v>
      </c>
      <c r="J38" s="73"/>
      <c r="K38" s="73"/>
    </row>
    <row r="39" spans="1:11" ht="15.75" thickBot="1" x14ac:dyDescent="0.3">
      <c r="A39" s="96" t="s">
        <v>57</v>
      </c>
      <c r="B39" s="101">
        <v>2000</v>
      </c>
      <c r="D39" s="10" t="s">
        <v>15</v>
      </c>
      <c r="E39" s="3">
        <v>4</v>
      </c>
      <c r="F39" s="3">
        <v>1</v>
      </c>
      <c r="G39" s="89">
        <f t="shared" si="8"/>
        <v>2500</v>
      </c>
      <c r="H39" s="91">
        <f t="shared" si="9"/>
        <v>20</v>
      </c>
      <c r="J39" s="73"/>
      <c r="K39" s="73"/>
    </row>
    <row r="40" spans="1:11" ht="15.75" thickBot="1" x14ac:dyDescent="0.3">
      <c r="A40" s="13"/>
      <c r="D40" s="10" t="s">
        <v>15</v>
      </c>
      <c r="E40" s="3">
        <v>4</v>
      </c>
      <c r="F40" s="3">
        <v>2</v>
      </c>
      <c r="G40" s="89">
        <f t="shared" si="8"/>
        <v>4300</v>
      </c>
      <c r="H40" s="91">
        <f t="shared" si="9"/>
        <v>30</v>
      </c>
      <c r="J40" s="73"/>
      <c r="K40" s="73"/>
    </row>
    <row r="41" spans="1:11" x14ac:dyDescent="0.25">
      <c r="A41" s="102" t="s">
        <v>59</v>
      </c>
      <c r="B41" s="103"/>
    </row>
    <row r="42" spans="1:11" x14ac:dyDescent="0.25">
      <c r="A42" s="97" t="s">
        <v>60</v>
      </c>
      <c r="B42" s="98">
        <v>1</v>
      </c>
    </row>
    <row r="43" spans="1:11" ht="15.75" thickBot="1" x14ac:dyDescent="0.3">
      <c r="A43" s="99" t="s">
        <v>60</v>
      </c>
      <c r="B43" s="94">
        <v>2</v>
      </c>
      <c r="D43" s="93" t="s">
        <v>53</v>
      </c>
      <c r="E43" s="4">
        <v>4</v>
      </c>
      <c r="F43" s="4">
        <v>1</v>
      </c>
      <c r="G43" s="90">
        <f>($B$47/16)*E43*(1+(F43-1)*$B$48)</f>
        <v>2500</v>
      </c>
      <c r="H43" s="87">
        <f>E43*(1+((F43-1)*$B$50))*$B$49</f>
        <v>20</v>
      </c>
    </row>
    <row r="44" spans="1:11" x14ac:dyDescent="0.25">
      <c r="D44" s="11" t="s">
        <v>53</v>
      </c>
      <c r="E44" s="4">
        <v>4</v>
      </c>
      <c r="F44" s="4">
        <v>2</v>
      </c>
      <c r="G44" s="90">
        <f>($B$47/16)*E44*(1+(F44-1)*$B$48)</f>
        <v>4300</v>
      </c>
      <c r="H44" s="87">
        <f>E44*(1+((F44-1)*$B$50))*$B$49</f>
        <v>30</v>
      </c>
    </row>
    <row r="45" spans="1:11" x14ac:dyDescent="0.25">
      <c r="D45" s="92" t="s">
        <v>54</v>
      </c>
      <c r="E45" s="3">
        <v>3.4</v>
      </c>
      <c r="F45" s="3">
        <v>1</v>
      </c>
      <c r="G45" s="89">
        <f t="shared" ref="G45:G46" si="10">($B$47/16)*E45*(1+(F45-1)*$B$48)</f>
        <v>2125</v>
      </c>
      <c r="H45" s="91">
        <f t="shared" ref="H45:H46" si="11">E45*(1+((F45-1)*$B$50))*$B$49</f>
        <v>17</v>
      </c>
    </row>
    <row r="46" spans="1:11" x14ac:dyDescent="0.25">
      <c r="A46" s="17" t="s">
        <v>40</v>
      </c>
      <c r="B46" s="18"/>
      <c r="D46" s="10" t="s">
        <v>54</v>
      </c>
      <c r="E46" s="3">
        <v>3.4</v>
      </c>
      <c r="F46" s="3">
        <v>2</v>
      </c>
      <c r="G46" s="89">
        <f t="shared" si="10"/>
        <v>3655</v>
      </c>
      <c r="H46" s="91">
        <f t="shared" si="11"/>
        <v>25.5</v>
      </c>
    </row>
    <row r="47" spans="1:11" x14ac:dyDescent="0.25">
      <c r="A47" s="14" t="s">
        <v>36</v>
      </c>
      <c r="B47" s="15">
        <v>10000</v>
      </c>
      <c r="D47" s="93" t="s">
        <v>62</v>
      </c>
      <c r="E47" s="4">
        <v>2</v>
      </c>
      <c r="F47" s="4">
        <v>1</v>
      </c>
      <c r="G47" s="90">
        <f t="shared" ref="G47:G50" si="12">($B$47/16)*E47*(1+(F47-1)*$B$48)</f>
        <v>1250</v>
      </c>
      <c r="H47" s="87">
        <f t="shared" ref="H47:H50" si="13">E47*(1+((F47-1)*$B$50))*$B$49</f>
        <v>10</v>
      </c>
    </row>
    <row r="48" spans="1:11" x14ac:dyDescent="0.25">
      <c r="A48" s="14" t="s">
        <v>37</v>
      </c>
      <c r="B48" s="16">
        <v>0.72</v>
      </c>
      <c r="D48" s="11" t="s">
        <v>62</v>
      </c>
      <c r="E48" s="4">
        <v>2</v>
      </c>
      <c r="F48" s="4">
        <v>2</v>
      </c>
      <c r="G48" s="90">
        <f t="shared" si="12"/>
        <v>2150</v>
      </c>
      <c r="H48" s="87">
        <f t="shared" si="13"/>
        <v>15</v>
      </c>
    </row>
    <row r="49" spans="1:8" x14ac:dyDescent="0.25">
      <c r="A49" s="14" t="s">
        <v>34</v>
      </c>
      <c r="B49" s="15">
        <v>5</v>
      </c>
      <c r="D49" s="92" t="s">
        <v>63</v>
      </c>
      <c r="E49" s="3">
        <v>3</v>
      </c>
      <c r="F49" s="3">
        <v>1</v>
      </c>
      <c r="G49" s="89">
        <f t="shared" si="12"/>
        <v>1875</v>
      </c>
      <c r="H49" s="91">
        <f t="shared" si="13"/>
        <v>15</v>
      </c>
    </row>
    <row r="50" spans="1:8" x14ac:dyDescent="0.25">
      <c r="A50" s="14" t="s">
        <v>33</v>
      </c>
      <c r="B50" s="16">
        <v>0.5</v>
      </c>
      <c r="D50" s="10" t="s">
        <v>63</v>
      </c>
      <c r="E50" s="3">
        <v>3</v>
      </c>
      <c r="F50" s="3">
        <v>2</v>
      </c>
      <c r="G50" s="89">
        <f t="shared" si="12"/>
        <v>3225</v>
      </c>
      <c r="H50" s="91">
        <f t="shared" si="13"/>
        <v>22.5</v>
      </c>
    </row>
    <row r="51" spans="1:8" ht="15" customHeight="1" x14ac:dyDescent="0.25">
      <c r="D51" s="93" t="s">
        <v>61</v>
      </c>
      <c r="E51" s="4">
        <v>1</v>
      </c>
      <c r="F51" s="4">
        <v>1</v>
      </c>
      <c r="G51" s="90">
        <f>($B$47/16)*E51*(1+(F51-1)*$B$48)</f>
        <v>625</v>
      </c>
      <c r="H51" s="87">
        <f>E51*(1+((F51-1)*$B$50))*$B$49</f>
        <v>5</v>
      </c>
    </row>
    <row r="52" spans="1:8" x14ac:dyDescent="0.25">
      <c r="A52" s="14" t="s">
        <v>8</v>
      </c>
      <c r="B52" s="15">
        <v>400</v>
      </c>
      <c r="D52" s="11" t="s">
        <v>61</v>
      </c>
      <c r="E52" s="4">
        <v>1</v>
      </c>
      <c r="F52" s="4">
        <v>2</v>
      </c>
      <c r="G52" s="90">
        <f>($B$47/16)*E52*(1+(F52-1)*$B$48)</f>
        <v>1075</v>
      </c>
      <c r="H52" s="87">
        <f>E52*(1+((F52-1)*$B$50))*$B$49</f>
        <v>7.5</v>
      </c>
    </row>
    <row r="53" spans="1:8" x14ac:dyDescent="0.25">
      <c r="A53" s="17" t="s">
        <v>41</v>
      </c>
      <c r="B53" s="18"/>
    </row>
  </sheetData>
  <mergeCells count="28">
    <mergeCell ref="B2:J2"/>
    <mergeCell ref="B3:J3"/>
    <mergeCell ref="B4:J4"/>
    <mergeCell ref="B5:J5"/>
    <mergeCell ref="B6:J6"/>
    <mergeCell ref="B7:J7"/>
    <mergeCell ref="N15:N16"/>
    <mergeCell ref="I15:I16"/>
    <mergeCell ref="J15:J16"/>
    <mergeCell ref="M15:M16"/>
    <mergeCell ref="K15:K16"/>
    <mergeCell ref="L15:L16"/>
    <mergeCell ref="A41:B41"/>
    <mergeCell ref="H15:H16"/>
    <mergeCell ref="A29:B29"/>
    <mergeCell ref="A30:B30"/>
    <mergeCell ref="A31:B31"/>
    <mergeCell ref="A32:B32"/>
    <mergeCell ref="A36:B36"/>
    <mergeCell ref="A34:B34"/>
    <mergeCell ref="A33:B33"/>
    <mergeCell ref="A27:B27"/>
    <mergeCell ref="A28:B28"/>
    <mergeCell ref="A23:D23"/>
    <mergeCell ref="A15:A16"/>
    <mergeCell ref="B15:B16"/>
    <mergeCell ref="C15:C16"/>
    <mergeCell ref="A37:B37"/>
  </mergeCells>
  <phoneticPr fontId="4" type="noConversion"/>
  <dataValidations count="3">
    <dataValidation type="list" allowBlank="1" showInputMessage="1" showErrorMessage="1" sqref="F17:F22" xr:uid="{4D3A55DB-F80B-4C65-9D80-64215B6FA893}">
      <formula1>$B$42:$B$43</formula1>
    </dataValidation>
    <dataValidation type="list" allowBlank="1" showInputMessage="1" showErrorMessage="1" sqref="C17:C22" xr:uid="{FB8C7B24-DC11-4A1F-8A00-4584C374CBCF}">
      <formula1>$B$38:$B$39</formula1>
    </dataValidation>
    <dataValidation type="list" allowBlank="1" showInputMessage="1" showErrorMessage="1" sqref="D17:D22" xr:uid="{542C3F82-B2A2-4630-B2CB-B7BE14B371A7}">
      <formula1>$D$29:$D$52</formula1>
    </dataValidation>
  </dataValidations>
  <pageMargins left="0.38" right="0.37" top="0.45" bottom="0.46" header="0.19" footer="0.25"/>
  <pageSetup paperSize="9" scale="67" orientation="landscape" r:id="rId1"/>
  <headerFooter>
    <oddFooter>&amp;L&amp;9&amp;F - &amp;A utskrevet &amp;D (kl. &amp;T)&amp;RSide &amp;P av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6baeb-6c34-4100-b6c2-4fff782c7fe8">
      <Terms xmlns="http://schemas.microsoft.com/office/infopath/2007/PartnerControls"/>
    </lcf76f155ced4ddcb4097134ff3c332f>
    <TaxCatchAll xmlns="f4f13a18-8632-45d9-bc8b-0adffcb2b8c7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39798B05092241B115B5A00A4EACC1" ma:contentTypeVersion="19" ma:contentTypeDescription="Opprett et nytt dokument." ma:contentTypeScope="" ma:versionID="e4c80500ea41c62bd7da67930c7ad7fc">
  <xsd:schema xmlns:xsd="http://www.w3.org/2001/XMLSchema" xmlns:xs="http://www.w3.org/2001/XMLSchema" xmlns:p="http://schemas.microsoft.com/office/2006/metadata/properties" xmlns:ns2="f716baeb-6c34-4100-b6c2-4fff782c7fe8" xmlns:ns3="f4f13a18-8632-45d9-bc8b-0adffcb2b8c7" targetNamespace="http://schemas.microsoft.com/office/2006/metadata/properties" ma:root="true" ma:fieldsID="c82b3e5896e94d2851a7be00bb18a685" ns2:_="" ns3:_="">
    <xsd:import namespace="f716baeb-6c34-4100-b6c2-4fff782c7fe8"/>
    <xsd:import namespace="f4f13a18-8632-45d9-bc8b-0adffcb2b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6baeb-6c34-4100-b6c2-4fff782c7f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5da9934d-bfb1-4def-aef0-a37b7e29c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13a18-8632-45d9-bc8b-0adffcb2b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cb9dce-5832-4293-94a8-a7b0b547bac8}" ma:internalName="TaxCatchAll" ma:showField="CatchAllData" ma:web="f4f13a18-8632-45d9-bc8b-0adffcb2b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FDD885-A594-42A5-B45B-F7467DA66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8FFB79-752E-4CEE-9C63-9F411782B2BF}">
  <ds:schemaRefs>
    <ds:schemaRef ds:uri="http://purl.org/dc/elements/1.1/"/>
    <ds:schemaRef ds:uri="f4f13a18-8632-45d9-bc8b-0adffcb2b8c7"/>
    <ds:schemaRef ds:uri="http://schemas.microsoft.com/office/2006/metadata/properties"/>
    <ds:schemaRef ds:uri="http://purl.org/dc/terms/"/>
    <ds:schemaRef ds:uri="f716baeb-6c34-4100-b6c2-4fff782c7fe8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3E139E-F29E-4E7B-A46C-0CE1889600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6baeb-6c34-4100-b6c2-4fff782c7fe8"/>
    <ds:schemaRef ds:uri="f4f13a18-8632-45d9-bc8b-0adffcb2b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Skjema</vt:lpstr>
      <vt:lpstr>Skjema!Utskriftsområde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Trond Bjarne Hansen</dc:creator>
  <cp:lastModifiedBy>Trond Bjarne Hansen</cp:lastModifiedBy>
  <cp:lastPrinted>2024-10-15T07:54:50Z</cp:lastPrinted>
  <dcterms:created xsi:type="dcterms:W3CDTF">2023-10-30T10:30:56Z</dcterms:created>
  <dcterms:modified xsi:type="dcterms:W3CDTF">2026-03-12T09:52:14Z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0x0101006339798B05092241B115B5A00A4EACC1</vt:lpwstr>
  </property>
  <property fmtid="{D5CDD505-2E9C-101B-9397-08002B2CF9AE}" pid="3" name="MediaServiceImageTags">
    <vt:lpwstr/>
  </property>
  <property fmtid="{D5CDD505-2E9C-101B-9397-08002B2CF9AE}" pid="4" name="MSIP_Label_695cf23d-70b0-4a80-9221-1d774ac27fb2_Enabled">
    <vt:lpwstr>true</vt:lpwstr>
  </property>
  <property fmtid="{D5CDD505-2E9C-101B-9397-08002B2CF9AE}" pid="5" name="MSIP_Label_695cf23d-70b0-4a80-9221-1d774ac27fb2_SetDate">
    <vt:lpwstr>2025-06-25T11:24:03Z</vt:lpwstr>
  </property>
  <property fmtid="{D5CDD505-2E9C-101B-9397-08002B2CF9AE}" pid="6" name="MSIP_Label_695cf23d-70b0-4a80-9221-1d774ac27fb2_Method">
    <vt:lpwstr>Standard</vt:lpwstr>
  </property>
  <property fmtid="{D5CDD505-2E9C-101B-9397-08002B2CF9AE}" pid="7" name="MSIP_Label_695cf23d-70b0-4a80-9221-1d774ac27fb2_Name">
    <vt:lpwstr>Document internal</vt:lpwstr>
  </property>
  <property fmtid="{D5CDD505-2E9C-101B-9397-08002B2CF9AE}" pid="8" name="MSIP_Label_695cf23d-70b0-4a80-9221-1d774ac27fb2_SiteId">
    <vt:lpwstr>8482881e-3699-4b3f-b135-cf4800bc1efb</vt:lpwstr>
  </property>
  <property fmtid="{D5CDD505-2E9C-101B-9397-08002B2CF9AE}" pid="9" name="MSIP_Label_695cf23d-70b0-4a80-9221-1d774ac27fb2_ActionId">
    <vt:lpwstr>9682dd1f-d386-45b9-b5c9-44b75f91b660</vt:lpwstr>
  </property>
  <property fmtid="{D5CDD505-2E9C-101B-9397-08002B2CF9AE}" pid="10" name="MSIP_Label_695cf23d-70b0-4a80-9221-1d774ac27fb2_ContentBits">
    <vt:lpwstr>0</vt:lpwstr>
  </property>
  <property fmtid="{D5CDD505-2E9C-101B-9397-08002B2CF9AE}" pid="11" name="MSIP_Label_695cf23d-70b0-4a80-9221-1d774ac27fb2_Tag">
    <vt:lpwstr>10, 3, 0, 1</vt:lpwstr>
  </property>
</Properties>
</file>